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quiLynch\Documents\$Presentations\"/>
    </mc:Choice>
  </mc:AlternateContent>
  <xr:revisionPtr revIDLastSave="0" documentId="13_ncr:1_{F6389B45-BE37-45F0-90A3-46B0A3DD17E8}" xr6:coauthVersionLast="47" xr6:coauthVersionMax="47" xr10:uidLastSave="{00000000-0000-0000-0000-000000000000}"/>
  <bookViews>
    <workbookView xWindow="8976" yWindow="1728" windowWidth="20976" windowHeight="13608" xr2:uid="{00000000-000D-0000-FFFF-FFFF00000000}"/>
  </bookViews>
  <sheets>
    <sheet name="Input" sheetId="2" r:id="rId1"/>
    <sheet name="Output" sheetId="1" r:id="rId2"/>
    <sheet name="sriovOverhead" sheetId="3" r:id="rId3"/>
  </sheets>
  <definedNames>
    <definedName name="actgb">Output!$G$5</definedName>
    <definedName name="actmemmir">Input!$F$21</definedName>
    <definedName name="hperf">Input!$F$10</definedName>
    <definedName name="hptot">Output!$G$8</definedName>
    <definedName name="iod">Input!$F$16</definedName>
    <definedName name="ive">Input!$F$18</definedName>
    <definedName name="lmb">Output!$G$7</definedName>
    <definedName name="lmbsz">Input!$F$8</definedName>
    <definedName name="lpardiv">Input!$F$23</definedName>
    <definedName name="memact">Input!$F$6</definedName>
    <definedName name="memin">Input!$F$5</definedName>
    <definedName name="_xlnm.Print_Area" localSheetId="1">Output!$A$1:$K$46</definedName>
    <definedName name="safe">Input!$F$20</definedName>
    <definedName name="sriov">Input!$F$13</definedName>
    <definedName name="vfc">Input!$F$14</definedName>
    <definedName name="vfctot">Output!$J$8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E4" i="1"/>
  <c r="C21" i="1"/>
  <c r="C20" i="1"/>
  <c r="C19" i="1"/>
  <c r="C18" i="1"/>
  <c r="C17" i="1"/>
  <c r="C16" i="1"/>
  <c r="E16" i="1" s="1"/>
  <c r="F16" i="1" s="1"/>
  <c r="G16" i="1" s="1"/>
  <c r="H16" i="1" s="1"/>
  <c r="E21" i="1"/>
  <c r="F21" i="1" s="1"/>
  <c r="G21" i="1" s="1"/>
  <c r="H21" i="1" s="1"/>
  <c r="E20" i="1"/>
  <c r="F20" i="1" s="1"/>
  <c r="G20" i="1" s="1"/>
  <c r="H20" i="1" s="1"/>
  <c r="E19" i="1"/>
  <c r="F19" i="1" s="1"/>
  <c r="G19" i="1" s="1"/>
  <c r="H19" i="1" s="1"/>
  <c r="E18" i="1"/>
  <c r="F18" i="1" s="1"/>
  <c r="G18" i="1" s="1"/>
  <c r="H18" i="1" s="1"/>
  <c r="E17" i="1"/>
  <c r="F17" i="1" s="1"/>
  <c r="G17" i="1" s="1"/>
  <c r="H17" i="1" s="1"/>
  <c r="F6" i="2"/>
  <c r="G4" i="1" s="1"/>
  <c r="F5" i="2"/>
  <c r="C15" i="1"/>
  <c r="E15" i="1" s="1"/>
  <c r="C14" i="1"/>
  <c r="E14" i="1" s="1"/>
  <c r="B32" i="1"/>
  <c r="B31" i="1" s="1"/>
  <c r="G5" i="1" l="1"/>
  <c r="H28" i="1"/>
  <c r="H27" i="1"/>
  <c r="H26" i="1"/>
  <c r="J8" i="1"/>
  <c r="G8" i="1"/>
  <c r="J14" i="1" s="1"/>
  <c r="G7" i="1"/>
  <c r="J15" i="1" l="1"/>
  <c r="K15" i="1"/>
  <c r="K14" i="1"/>
  <c r="J31" i="1"/>
  <c r="J32" i="1" s="1"/>
  <c r="F15" i="1"/>
  <c r="G15" i="1" s="1"/>
  <c r="H15" i="1" s="1"/>
  <c r="E5" i="1"/>
  <c r="D31" i="1"/>
  <c r="F14" i="1"/>
  <c r="G14" i="1" s="1"/>
  <c r="H14" i="1" s="1"/>
  <c r="K31" i="1" l="1"/>
  <c r="K32" i="1" s="1"/>
  <c r="E31" i="1"/>
  <c r="H31" i="1" l="1"/>
  <c r="H32" i="1" s="1"/>
  <c r="F31" i="1"/>
  <c r="G31" i="1"/>
  <c r="I31" i="1" l="1"/>
  <c r="I32" i="1" s="1"/>
  <c r="J36" i="1" s="1"/>
  <c r="K37" i="1" s="1"/>
  <c r="K38" i="1" s="1"/>
  <c r="J34" i="1" l="1"/>
  <c r="J35" i="1"/>
  <c r="J37" i="1"/>
  <c r="M31" i="1" s="1"/>
  <c r="J38" i="1" l="1"/>
</calcChain>
</file>

<file path=xl/sharedStrings.xml><?xml version="1.0" encoding="utf-8"?>
<sst xmlns="http://schemas.openxmlformats.org/spreadsheetml/2006/main" count="154" uniqueCount="126">
  <si>
    <t>Memory Planning Worksheet</t>
  </si>
  <si>
    <t>Max RAM Capacity</t>
  </si>
  <si>
    <t>Ram installed</t>
  </si>
  <si>
    <t>Ram Active</t>
  </si>
  <si>
    <t>Desired</t>
  </si>
  <si>
    <t>Maximum</t>
  </si>
  <si>
    <t>Memory</t>
  </si>
  <si>
    <t>LPAR</t>
  </si>
  <si>
    <t>Max</t>
  </si>
  <si>
    <t>Ohead</t>
  </si>
  <si>
    <t>Roundup</t>
  </si>
  <si>
    <t>Actual</t>
  </si>
  <si>
    <t>Ohead (MB)</t>
  </si>
  <si>
    <t>GB</t>
  </si>
  <si>
    <t>Needed</t>
  </si>
  <si>
    <t>HYPERVISOR</t>
  </si>
  <si>
    <t>IVE</t>
  </si>
  <si>
    <t>Safety Net</t>
  </si>
  <si>
    <t>OH/LMB</t>
  </si>
  <si>
    <t>MB</t>
  </si>
  <si>
    <t>MB Total</t>
  </si>
  <si>
    <t>GB Total</t>
  </si>
  <si>
    <t xml:space="preserve"> </t>
  </si>
  <si>
    <t>OH</t>
  </si>
  <si>
    <t>OH * LMB</t>
  </si>
  <si>
    <t>LMB below in MB</t>
  </si>
  <si>
    <t xml:space="preserve">MB LMB = </t>
  </si>
  <si>
    <t>NAME</t>
  </si>
  <si>
    <t>Change the LMB size on this line to match MRO on HMC</t>
  </si>
  <si>
    <t>Used the largest to show worst possible</t>
  </si>
  <si>
    <t>This gives a rough estimate</t>
  </si>
  <si>
    <t>Assumes LMB size is 256MB</t>
  </si>
  <si>
    <t>Each active IVE port adds 102 MB</t>
  </si>
  <si>
    <t>Need to add NPIV and high speed adapter memory needs as well</t>
  </si>
  <si>
    <t>8GB and 10GB extra high performance adapters</t>
  </si>
  <si>
    <t>I/O drawer (I use 512 per 2)</t>
  </si>
  <si>
    <t>For each active port add 512MB</t>
  </si>
  <si>
    <t>If NPIV then 140MB per VFC adapter per client</t>
  </si>
  <si>
    <t>i.e. 20 ports per VIO without NPIV would be 20 * 512 = 10GB plus VIOS base for each VIOS</t>
  </si>
  <si>
    <t>if NPIV then we allocate per client so if there are 20 clients on each VIO then each</t>
  </si>
  <si>
    <t>VIO needs 20 * 140 = 2.8GB above the base</t>
  </si>
  <si>
    <t xml:space="preserve">Extra high </t>
  </si>
  <si>
    <t>Perf ports</t>
  </si>
  <si>
    <t>If NPIV</t>
  </si>
  <si>
    <t>NPIV VFCs per VIO</t>
  </si>
  <si>
    <t>Extra high performance ports per VIO</t>
  </si>
  <si>
    <t>Or add NPIV</t>
  </si>
  <si>
    <t>Complete the information below so that calculations will be accurate</t>
  </si>
  <si>
    <t>LMB size for server</t>
  </si>
  <si>
    <t>These include 10Gb network and 8Gb fibre</t>
  </si>
  <si>
    <t>I/O drawers attached</t>
  </si>
  <si>
    <t>POWER6 only - IVE/HEA ports active</t>
  </si>
  <si>
    <t>VFCs (NPIV) per VIO server</t>
  </si>
  <si>
    <t>Spreadsheet assumes 2 x VIO servers configured equally</t>
  </si>
  <si>
    <t>This spreadsheet is an approximation - the author takes no responsibility for the output</t>
  </si>
  <si>
    <t>Use at your own risk</t>
  </si>
  <si>
    <t>Output should be compared to the output from:</t>
  </si>
  <si>
    <t>IBM SPT</t>
  </si>
  <si>
    <t>IBM WLE</t>
  </si>
  <si>
    <t>http://www-947.ibm.com/systems/support/tools/systemplanningtool/</t>
  </si>
  <si>
    <t>http://www-912.ibm.com/wle/EstimatorServlet</t>
  </si>
  <si>
    <t>Total when Add High Perf</t>
  </si>
  <si>
    <t>NOTES</t>
  </si>
  <si>
    <t>Hypervisor requires 7GB minimum for overhead with these settings for maximum memory</t>
  </si>
  <si>
    <t xml:space="preserve">Questions can be sent to jaqui@circle4.com </t>
  </si>
  <si>
    <t>POWER Systems Memory Overhead Approximation Calculator</t>
  </si>
  <si>
    <t>Memory Installed in box in MB</t>
  </si>
  <si>
    <t>Memory active in box in MB</t>
  </si>
  <si>
    <t>Active memory mirroring?</t>
  </si>
  <si>
    <t>safety net for memory in MB</t>
  </si>
  <si>
    <t>Change to number of ports in use</t>
  </si>
  <si>
    <t>Divisor</t>
  </si>
  <si>
    <t>Set to 128 if p7+ or P8</t>
  </si>
  <si>
    <t>Div 64 or 128</t>
  </si>
  <si>
    <t>This is active 10Gb net, 8gb fibre etc ports (not adapters)</t>
  </si>
  <si>
    <t>LPARs require 185GB so the total active needed is at least 192GB just to cober maximum memory setting overhead</t>
  </si>
  <si>
    <t>Or BOTH</t>
  </si>
  <si>
    <t>NOTE IBM I is still 64</t>
  </si>
  <si>
    <t>Combined Memory needed including Overhead total</t>
  </si>
  <si>
    <t>overhead</t>
  </si>
  <si>
    <t>ActGB - overhead</t>
  </si>
  <si>
    <t>Set to 2 if using mirroring, otherwise 1</t>
  </si>
  <si>
    <t>VMI</t>
  </si>
  <si>
    <t>EC2U 25/10Gb cards</t>
  </si>
  <si>
    <t>USE AS IS - NO GUARANTEES - UPDATED 1/31/2023</t>
  </si>
  <si>
    <t>Extra High performance adapter ports per VIO/lpar</t>
  </si>
  <si>
    <t>p10vio1</t>
  </si>
  <si>
    <t>p10vio2</t>
  </si>
  <si>
    <t>CPU FOR VNIC AND VNIC FAILOVER</t>
  </si>
  <si>
    <t>will vary based on type of network traffic. As a rough guideline for peak bandwidth (large</t>
  </si>
  <si>
    <t>packets) workloads a value of 0.7 additional VIOS cores per 10Gb/s of bandwidth can be</t>
  </si>
  <si>
    <t>used. Workloads with high message rates and small packets may require additional VIOS CPU</t>
  </si>
  <si>
    <t>utilization.</t>
  </si>
  <si>
    <t>In general CPU utilization for vNIC traffic flowing through the VIOS is workload dependent and</t>
  </si>
  <si>
    <t>SRIOV EC2U cards  (2969.6MB)</t>
  </si>
  <si>
    <t>SRIOV capable 2.9GB (2969.6MB) per card</t>
  </si>
  <si>
    <t>VNIC NOTES</t>
  </si>
  <si>
    <t>Add 9MB hypervisor memory per vNIC client</t>
  </si>
  <si>
    <t>Add 0.7MB memory per vNIC backing device</t>
  </si>
  <si>
    <t>Add 7.5MB VIOS memory per vNIC backing device for EN* cards)</t>
  </si>
  <si>
    <t>Add 25MB VIOS memory per vNIC backing device for EC* cards)</t>
  </si>
  <si>
    <t>p10-aix1</t>
  </si>
  <si>
    <t>p10-aix2</t>
  </si>
  <si>
    <t>p10-aix3</t>
  </si>
  <si>
    <t>p10aix4</t>
  </si>
  <si>
    <t>p10-aix5</t>
  </si>
  <si>
    <t>p10-aix6</t>
  </si>
  <si>
    <t>Actual overhead is 24.75GB not 28.11GB</t>
  </si>
  <si>
    <t xml:space="preserve">160MB per EN* adapter </t>
  </si>
  <si>
    <t>SRIOV notes for Hypervisor memory</t>
  </si>
  <si>
    <t>3.7GB per EC3* adapter</t>
  </si>
  <si>
    <t>2.9GB per EC2* adapter</t>
  </si>
  <si>
    <t>5.4GB per EC6* adapter</t>
  </si>
  <si>
    <t>5.9GB per EC7* adapter</t>
  </si>
  <si>
    <t>Each server has:</t>
  </si>
  <si>
    <t>EC2T</t>
  </si>
  <si>
    <t>2 port SRIOV 25/20Gb network</t>
  </si>
  <si>
    <t>EN2B</t>
  </si>
  <si>
    <t>2 port 16Gb fibre HBA</t>
  </si>
  <si>
    <t xml:space="preserve">6 lpars - </t>
  </si>
  <si>
    <t>4 x vfchosts per lpar per vio = 6 x 4=24</t>
  </si>
  <si>
    <t>using 2 x EC2T adapter per server - 1 per vio</t>
  </si>
  <si>
    <t>4 x 16Gb ports per vio - each vio has 2 x 2 port 16Gb cards</t>
  </si>
  <si>
    <t>USE AS IS - NO GUARANTEES - UPDATED 9/26/2023</t>
  </si>
  <si>
    <t>See page 11 of:</t>
  </si>
  <si>
    <t>https://community.ibm.com/HigherLogic/System/DownloadDocumentFile.ashx?DocumentFileKey=d6502c37-56ce-6d5b-5e6e-d40b6a706161&amp;forceDialog=1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</si>
</sst>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5" fillId="0" borderId="0" xfId="1" applyFont="1"/>
    <xf numFmtId="0" fontId="1" fillId="0" borderId="0" xfId="2" applyFont="1"/>
    <xf numFmtId="0" fontId="6" fillId="0" borderId="0" xfId="0" applyFont="1"/>
    <xf numFmtId="0" fontId="4" fillId="0" borderId="0" xfId="1"/>
    <xf numFmtId="1" fontId="7" fillId="0" borderId="0" xfId="0" applyNumberFormat="1" applyFont="1"/>
    <xf numFmtId="2" fontId="8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2" fontId="10" fillId="0" borderId="0" xfId="0" applyNumberFormat="1" applyFont="1"/>
    <xf numFmtId="2" fontId="12" fillId="0" borderId="0" xfId="0" applyNumberFormat="1" applyFont="1"/>
    <xf numFmtId="2" fontId="1" fillId="0" borderId="0" xfId="0" applyNumberFormat="1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39" fontId="0" fillId="2" borderId="1" xfId="0" applyNumberFormat="1" applyFill="1" applyBorder="1"/>
    <xf numFmtId="2" fontId="13" fillId="0" borderId="0" xfId="0" applyNumberFormat="1" applyFont="1"/>
    <xf numFmtId="39" fontId="7" fillId="0" borderId="0" xfId="0" applyNumberFormat="1" applyFont="1"/>
    <xf numFmtId="0" fontId="0" fillId="0" borderId="1" xfId="0" applyBorder="1"/>
    <xf numFmtId="39" fontId="0" fillId="0" borderId="1" xfId="0" applyNumberFormat="1" applyBorder="1"/>
    <xf numFmtId="0" fontId="14" fillId="0" borderId="0" xfId="0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4</xdr:row>
      <xdr:rowOff>0</xdr:rowOff>
    </xdr:from>
    <xdr:to>
      <xdr:col>18</xdr:col>
      <xdr:colOff>271064</xdr:colOff>
      <xdr:row>57</xdr:row>
      <xdr:rowOff>97836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4586D7-2C73-D8A4-7A98-F43F23984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" y="762000"/>
          <a:ext cx="10809524" cy="9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A3" sqref="A3"/>
    </sheetView>
  </sheetViews>
  <sheetFormatPr defaultRowHeight="14.4" x14ac:dyDescent="0.3"/>
  <sheetData>
    <row r="1" spans="1:15" x14ac:dyDescent="0.3">
      <c r="A1" s="1" t="s">
        <v>65</v>
      </c>
    </row>
    <row r="2" spans="1:15" x14ac:dyDescent="0.3">
      <c r="A2" s="8" t="s">
        <v>123</v>
      </c>
    </row>
    <row r="3" spans="1:15" x14ac:dyDescent="0.3">
      <c r="A3" t="s">
        <v>47</v>
      </c>
    </row>
    <row r="4" spans="1:15" x14ac:dyDescent="0.3">
      <c r="A4" s="1"/>
      <c r="M4" s="1" t="s">
        <v>114</v>
      </c>
    </row>
    <row r="5" spans="1:15" x14ac:dyDescent="0.3">
      <c r="A5" t="s">
        <v>66</v>
      </c>
      <c r="F5" s="8">
        <f>SUM(1024*1024)</f>
        <v>1048576</v>
      </c>
      <c r="M5" t="s">
        <v>115</v>
      </c>
      <c r="N5">
        <v>2</v>
      </c>
      <c r="O5" t="s">
        <v>116</v>
      </c>
    </row>
    <row r="6" spans="1:15" x14ac:dyDescent="0.3">
      <c r="A6" t="s">
        <v>67</v>
      </c>
      <c r="F6" s="8">
        <f>SUM(1024*1024)</f>
        <v>1048576</v>
      </c>
      <c r="H6" t="s">
        <v>22</v>
      </c>
      <c r="M6" t="s">
        <v>117</v>
      </c>
      <c r="N6">
        <v>4</v>
      </c>
      <c r="O6" t="s">
        <v>118</v>
      </c>
    </row>
    <row r="7" spans="1:15" x14ac:dyDescent="0.3">
      <c r="M7" t="s">
        <v>119</v>
      </c>
    </row>
    <row r="8" spans="1:15" x14ac:dyDescent="0.3">
      <c r="A8" t="s">
        <v>48</v>
      </c>
      <c r="E8" t="s">
        <v>22</v>
      </c>
      <c r="F8" s="8">
        <v>256</v>
      </c>
    </row>
    <row r="9" spans="1:15" x14ac:dyDescent="0.3">
      <c r="F9" s="8"/>
    </row>
    <row r="10" spans="1:15" x14ac:dyDescent="0.3">
      <c r="A10" t="s">
        <v>85</v>
      </c>
      <c r="F10" s="8">
        <v>4</v>
      </c>
      <c r="G10" t="s">
        <v>74</v>
      </c>
      <c r="M10" t="s">
        <v>122</v>
      </c>
    </row>
    <row r="11" spans="1:15" x14ac:dyDescent="0.3">
      <c r="A11" t="s">
        <v>49</v>
      </c>
      <c r="F11" s="8"/>
    </row>
    <row r="12" spans="1:15" x14ac:dyDescent="0.3">
      <c r="F12" s="8"/>
    </row>
    <row r="13" spans="1:15" x14ac:dyDescent="0.3">
      <c r="A13" t="s">
        <v>83</v>
      </c>
      <c r="F13" s="8">
        <v>2</v>
      </c>
      <c r="G13" t="s">
        <v>95</v>
      </c>
      <c r="K13" s="1" t="s">
        <v>121</v>
      </c>
    </row>
    <row r="14" spans="1:15" x14ac:dyDescent="0.3">
      <c r="A14" t="s">
        <v>52</v>
      </c>
      <c r="F14" s="8">
        <v>24</v>
      </c>
      <c r="G14" t="s">
        <v>120</v>
      </c>
    </row>
    <row r="15" spans="1:15" x14ac:dyDescent="0.3">
      <c r="F15" s="8"/>
    </row>
    <row r="16" spans="1:15" x14ac:dyDescent="0.3">
      <c r="A16" t="s">
        <v>50</v>
      </c>
      <c r="F16" s="8">
        <v>0</v>
      </c>
    </row>
    <row r="17" spans="1:10" x14ac:dyDescent="0.3">
      <c r="F17" s="8"/>
    </row>
    <row r="18" spans="1:10" x14ac:dyDescent="0.3">
      <c r="A18" t="s">
        <v>51</v>
      </c>
      <c r="F18" s="8">
        <v>0</v>
      </c>
      <c r="G18" t="s">
        <v>70</v>
      </c>
    </row>
    <row r="20" spans="1:10" x14ac:dyDescent="0.3">
      <c r="A20" t="s">
        <v>69</v>
      </c>
      <c r="F20" s="8">
        <v>512</v>
      </c>
    </row>
    <row r="21" spans="1:10" x14ac:dyDescent="0.3">
      <c r="A21" t="s">
        <v>68</v>
      </c>
      <c r="F21" s="8">
        <v>1</v>
      </c>
      <c r="G21" t="s">
        <v>81</v>
      </c>
    </row>
    <row r="22" spans="1:10" x14ac:dyDescent="0.3">
      <c r="F22" s="8"/>
    </row>
    <row r="23" spans="1:10" x14ac:dyDescent="0.3">
      <c r="A23" t="s">
        <v>71</v>
      </c>
      <c r="F23" s="8">
        <v>128</v>
      </c>
      <c r="G23" t="s">
        <v>72</v>
      </c>
      <c r="J23" s="8" t="s">
        <v>77</v>
      </c>
    </row>
    <row r="24" spans="1:10" x14ac:dyDescent="0.3">
      <c r="F24" s="8"/>
    </row>
    <row r="25" spans="1:10" x14ac:dyDescent="0.3">
      <c r="A25" s="1" t="s">
        <v>53</v>
      </c>
      <c r="F25" s="8"/>
    </row>
    <row r="27" spans="1:10" x14ac:dyDescent="0.3">
      <c r="A27" s="8" t="s">
        <v>54</v>
      </c>
    </row>
    <row r="28" spans="1:10" x14ac:dyDescent="0.3">
      <c r="A28" s="8" t="s">
        <v>55</v>
      </c>
    </row>
    <row r="29" spans="1:10" x14ac:dyDescent="0.3">
      <c r="A29" s="8" t="s">
        <v>56</v>
      </c>
    </row>
    <row r="30" spans="1:10" x14ac:dyDescent="0.3">
      <c r="A30" t="s">
        <v>57</v>
      </c>
      <c r="C30" t="s">
        <v>59</v>
      </c>
    </row>
    <row r="31" spans="1:10" x14ac:dyDescent="0.3">
      <c r="A31" t="s">
        <v>58</v>
      </c>
      <c r="C31" t="s">
        <v>60</v>
      </c>
    </row>
    <row r="32" spans="1:10" x14ac:dyDescent="0.3">
      <c r="A32" s="21" t="s">
        <v>64</v>
      </c>
    </row>
    <row r="34" spans="1:8" x14ac:dyDescent="0.3">
      <c r="A34" s="1" t="s">
        <v>96</v>
      </c>
      <c r="H34" s="1" t="s">
        <v>109</v>
      </c>
    </row>
    <row r="35" spans="1:8" x14ac:dyDescent="0.3">
      <c r="A35" t="s">
        <v>97</v>
      </c>
      <c r="H35" t="s">
        <v>108</v>
      </c>
    </row>
    <row r="36" spans="1:8" x14ac:dyDescent="0.3">
      <c r="A36" t="s">
        <v>98</v>
      </c>
      <c r="H36" t="s">
        <v>110</v>
      </c>
    </row>
    <row r="37" spans="1:8" x14ac:dyDescent="0.3">
      <c r="A37" t="s">
        <v>99</v>
      </c>
      <c r="H37" t="s">
        <v>111</v>
      </c>
    </row>
    <row r="38" spans="1:8" x14ac:dyDescent="0.3">
      <c r="A38" t="s">
        <v>100</v>
      </c>
      <c r="H38" t="s">
        <v>112</v>
      </c>
    </row>
    <row r="39" spans="1:8" x14ac:dyDescent="0.3">
      <c r="H39" t="s">
        <v>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opLeftCell="A4" workbookViewId="0">
      <selection activeCell="M31" sqref="M31"/>
    </sheetView>
  </sheetViews>
  <sheetFormatPr defaultRowHeight="14.4" x14ac:dyDescent="0.3"/>
  <cols>
    <col min="1" max="1" width="21" bestFit="1" customWidth="1"/>
    <col min="2" max="2" width="13.5546875" bestFit="1" customWidth="1"/>
    <col min="3" max="3" width="13.5546875" customWidth="1"/>
    <col min="4" max="4" width="13.5546875" bestFit="1" customWidth="1"/>
    <col min="5" max="5" width="12" bestFit="1" customWidth="1"/>
    <col min="6" max="6" width="10.77734375" bestFit="1" customWidth="1"/>
    <col min="8" max="8" width="11.77734375" bestFit="1" customWidth="1"/>
    <col min="9" max="9" width="9.5546875" bestFit="1" customWidth="1"/>
    <col min="13" max="13" width="9.21875" bestFit="1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3">
      <c r="A2" s="8" t="s">
        <v>84</v>
      </c>
      <c r="B2" s="1"/>
      <c r="C2" s="1"/>
      <c r="D2" s="1" t="s">
        <v>107</v>
      </c>
      <c r="E2" s="1"/>
      <c r="F2" s="1"/>
      <c r="G2" s="1"/>
      <c r="H2" s="1"/>
      <c r="I2" s="1" t="s">
        <v>30</v>
      </c>
      <c r="J2" s="1"/>
      <c r="K2" s="1"/>
      <c r="L2" s="1"/>
    </row>
    <row r="3" spans="1:14" x14ac:dyDescent="0.3">
      <c r="A3" s="1" t="s">
        <v>22</v>
      </c>
      <c r="B3" s="1"/>
      <c r="C3" s="1"/>
      <c r="D3" s="1"/>
      <c r="E3" s="1"/>
      <c r="F3" s="1"/>
      <c r="G3" s="1"/>
      <c r="H3" s="1"/>
      <c r="I3" s="1" t="s">
        <v>31</v>
      </c>
      <c r="J3" s="1"/>
      <c r="K3" s="1"/>
      <c r="L3" s="1"/>
    </row>
    <row r="4" spans="1:14" x14ac:dyDescent="0.3">
      <c r="A4" s="1" t="s">
        <v>1</v>
      </c>
      <c r="B4" s="1">
        <v>65536</v>
      </c>
      <c r="C4" s="1"/>
      <c r="D4" s="1" t="s">
        <v>2</v>
      </c>
      <c r="E4" s="21">
        <f>memin</f>
        <v>1048576</v>
      </c>
      <c r="F4" s="1" t="s">
        <v>3</v>
      </c>
      <c r="G4" s="8">
        <f>memact</f>
        <v>1048576</v>
      </c>
      <c r="H4" s="1"/>
      <c r="I4" s="1" t="s">
        <v>32</v>
      </c>
      <c r="J4" s="1"/>
      <c r="K4" s="1"/>
      <c r="L4" s="1"/>
    </row>
    <row r="5" spans="1:14" x14ac:dyDescent="0.3">
      <c r="A5" s="1"/>
      <c r="B5" s="1"/>
      <c r="C5" s="1"/>
      <c r="D5" s="1" t="s">
        <v>13</v>
      </c>
      <c r="E5" s="8">
        <f>SUM(E4/1024)</f>
        <v>1024</v>
      </c>
      <c r="F5" s="1" t="s">
        <v>13</v>
      </c>
      <c r="G5" s="8">
        <f>SUM(G4/1024)</f>
        <v>1024</v>
      </c>
      <c r="H5" s="1"/>
      <c r="I5" s="1"/>
      <c r="J5" s="1"/>
      <c r="K5" s="1"/>
      <c r="L5" s="1"/>
    </row>
    <row r="6" spans="1:14" x14ac:dyDescent="0.3">
      <c r="A6" s="1"/>
      <c r="B6" s="1"/>
      <c r="C6" s="1"/>
      <c r="D6" s="1"/>
      <c r="E6" s="8"/>
      <c r="F6" s="1"/>
      <c r="G6" s="1" t="s">
        <v>25</v>
      </c>
      <c r="H6" s="1"/>
      <c r="I6" s="1"/>
      <c r="J6" s="1"/>
      <c r="K6" s="1"/>
      <c r="L6" s="1"/>
    </row>
    <row r="7" spans="1:14" x14ac:dyDescent="0.3">
      <c r="A7" s="8" t="s">
        <v>28</v>
      </c>
      <c r="B7" s="1"/>
      <c r="C7" s="1"/>
      <c r="D7" s="1"/>
      <c r="E7" s="1"/>
      <c r="F7" s="1" t="s">
        <v>26</v>
      </c>
      <c r="G7" s="8">
        <f>lmbsz</f>
        <v>256</v>
      </c>
      <c r="H7" s="1" t="s">
        <v>29</v>
      </c>
      <c r="I7" s="1"/>
      <c r="J7" s="1"/>
      <c r="K7" s="1"/>
      <c r="L7" s="1"/>
    </row>
    <row r="8" spans="1:14" x14ac:dyDescent="0.3">
      <c r="A8" s="1"/>
      <c r="B8" s="1"/>
      <c r="C8" s="1"/>
      <c r="D8" s="1"/>
      <c r="E8" s="1"/>
      <c r="F8" s="13" t="s">
        <v>45</v>
      </c>
      <c r="G8" s="8">
        <f>hperf</f>
        <v>4</v>
      </c>
      <c r="H8" s="1" t="s">
        <v>44</v>
      </c>
      <c r="I8" s="1"/>
      <c r="J8" s="8">
        <f>vfc</f>
        <v>24</v>
      </c>
      <c r="K8" s="1"/>
      <c r="L8" s="1"/>
    </row>
    <row r="9" spans="1:14" x14ac:dyDescent="0.3">
      <c r="A9" s="1"/>
      <c r="B9" s="1"/>
      <c r="C9" s="1"/>
      <c r="D9" s="1"/>
      <c r="E9" s="1"/>
      <c r="F9" s="13"/>
      <c r="G9" s="8"/>
      <c r="H9" s="1"/>
      <c r="I9" s="1"/>
      <c r="J9" s="8"/>
      <c r="K9" s="1"/>
      <c r="L9" s="1"/>
    </row>
    <row r="10" spans="1:14" x14ac:dyDescent="0.3">
      <c r="A10" s="1"/>
      <c r="B10" s="1"/>
      <c r="C10" s="1"/>
      <c r="D10" s="1"/>
      <c r="E10" s="1"/>
      <c r="F10" s="13"/>
      <c r="G10" s="8"/>
      <c r="H10" s="1"/>
      <c r="I10" s="1"/>
      <c r="J10" s="8"/>
      <c r="K10" s="1"/>
      <c r="L10" s="1"/>
    </row>
    <row r="11" spans="1:14" x14ac:dyDescent="0.3">
      <c r="A11" s="1" t="s">
        <v>7</v>
      </c>
      <c r="B11" s="1" t="s">
        <v>4</v>
      </c>
      <c r="C11" s="1" t="s">
        <v>5</v>
      </c>
      <c r="D11" s="1" t="s">
        <v>5</v>
      </c>
      <c r="E11" s="1" t="s">
        <v>9</v>
      </c>
      <c r="F11" s="7" t="s">
        <v>18</v>
      </c>
      <c r="G11" s="7" t="s">
        <v>10</v>
      </c>
      <c r="H11" s="1" t="s">
        <v>11</v>
      </c>
      <c r="I11" s="1" t="s">
        <v>6</v>
      </c>
      <c r="J11" s="1" t="s">
        <v>41</v>
      </c>
      <c r="K11" s="1" t="s">
        <v>43</v>
      </c>
      <c r="L11" s="1"/>
    </row>
    <row r="12" spans="1:14" x14ac:dyDescent="0.3">
      <c r="A12" s="1" t="s">
        <v>27</v>
      </c>
      <c r="B12" s="1" t="s">
        <v>6</v>
      </c>
      <c r="C12" s="1" t="s">
        <v>6</v>
      </c>
      <c r="D12" s="1" t="s">
        <v>6</v>
      </c>
      <c r="E12" s="1" t="s">
        <v>8</v>
      </c>
      <c r="F12" s="7" t="s">
        <v>19</v>
      </c>
      <c r="G12" s="7" t="s">
        <v>23</v>
      </c>
      <c r="H12" s="1" t="s">
        <v>12</v>
      </c>
      <c r="I12" s="1" t="s">
        <v>14</v>
      </c>
      <c r="J12" s="1" t="s">
        <v>42</v>
      </c>
      <c r="K12" s="1"/>
      <c r="L12" s="1"/>
      <c r="M12" s="1"/>
      <c r="N12" s="1"/>
    </row>
    <row r="13" spans="1:14" x14ac:dyDescent="0.3">
      <c r="B13" s="1" t="s">
        <v>13</v>
      </c>
      <c r="C13" s="1" t="s">
        <v>19</v>
      </c>
      <c r="D13" s="1" t="s">
        <v>13</v>
      </c>
      <c r="E13" s="1" t="s">
        <v>73</v>
      </c>
      <c r="F13" s="9"/>
      <c r="G13" s="6" t="s">
        <v>19</v>
      </c>
      <c r="H13" s="1" t="s">
        <v>24</v>
      </c>
    </row>
    <row r="14" spans="1:14" x14ac:dyDescent="0.3">
      <c r="A14" s="31" t="s">
        <v>86</v>
      </c>
      <c r="B14" s="32">
        <v>8</v>
      </c>
      <c r="C14" s="28">
        <f>SUM(D14*1024)</f>
        <v>12288</v>
      </c>
      <c r="D14" s="32">
        <v>12</v>
      </c>
      <c r="E14">
        <f t="shared" ref="E14:E21" si="0">SUM(C14/lpardiv)</f>
        <v>96</v>
      </c>
      <c r="F14" s="2">
        <f t="shared" ref="F14" si="1">SUM(E14/lmb)</f>
        <v>0.375</v>
      </c>
      <c r="G14" s="3">
        <f>ROUNDUP(F14,0)</f>
        <v>1</v>
      </c>
      <c r="H14" s="3">
        <f t="shared" ref="H14:H15" si="2">SUM(G14*lmb)</f>
        <v>256</v>
      </c>
      <c r="J14">
        <f>SUM(hptot*512)</f>
        <v>2048</v>
      </c>
      <c r="K14">
        <f>SUM(vfctot*140)</f>
        <v>3360</v>
      </c>
    </row>
    <row r="15" spans="1:14" x14ac:dyDescent="0.3">
      <c r="A15" s="31" t="s">
        <v>87</v>
      </c>
      <c r="B15" s="32">
        <v>8</v>
      </c>
      <c r="C15" s="28">
        <f t="shared" ref="C15:C21" si="3">SUM(D15*1024)</f>
        <v>12288</v>
      </c>
      <c r="D15" s="32">
        <v>12</v>
      </c>
      <c r="E15">
        <f t="shared" si="0"/>
        <v>96</v>
      </c>
      <c r="F15" s="2">
        <f t="shared" ref="F15" si="4">SUM(E15/lmb)</f>
        <v>0.375</v>
      </c>
      <c r="G15" s="3">
        <f t="shared" ref="G15" si="5">ROUNDUP(F15,0)</f>
        <v>1</v>
      </c>
      <c r="H15" s="3">
        <f t="shared" si="2"/>
        <v>256</v>
      </c>
      <c r="J15">
        <f>SUM(hptot*512)</f>
        <v>2048</v>
      </c>
      <c r="K15">
        <f>SUM(vfctot*140)</f>
        <v>3360</v>
      </c>
    </row>
    <row r="16" spans="1:14" x14ac:dyDescent="0.3">
      <c r="A16" s="31" t="s">
        <v>101</v>
      </c>
      <c r="B16" s="32">
        <v>160</v>
      </c>
      <c r="C16" s="28">
        <f t="shared" si="3"/>
        <v>262144</v>
      </c>
      <c r="D16" s="32">
        <v>256</v>
      </c>
      <c r="E16">
        <f t="shared" si="0"/>
        <v>2048</v>
      </c>
      <c r="F16" s="2">
        <f t="shared" ref="F16" si="6">SUM(E16/lmb)</f>
        <v>8</v>
      </c>
      <c r="G16" s="3">
        <f t="shared" ref="G16" si="7">ROUNDUP(F16,0)</f>
        <v>8</v>
      </c>
      <c r="H16" s="3">
        <f t="shared" ref="H16" si="8">SUM(G16*lmb)</f>
        <v>2048</v>
      </c>
    </row>
    <row r="17" spans="1:14" x14ac:dyDescent="0.3">
      <c r="A17" s="31" t="s">
        <v>102</v>
      </c>
      <c r="B17" s="32">
        <v>85</v>
      </c>
      <c r="C17" s="28">
        <f t="shared" si="3"/>
        <v>196608</v>
      </c>
      <c r="D17" s="32">
        <v>192</v>
      </c>
      <c r="E17">
        <f t="shared" si="0"/>
        <v>1536</v>
      </c>
      <c r="F17" s="2">
        <f t="shared" ref="F17:F21" si="9">SUM(E17/lmb)</f>
        <v>6</v>
      </c>
      <c r="G17" s="3">
        <f t="shared" ref="G17:G21" si="10">ROUNDUP(F17,0)</f>
        <v>6</v>
      </c>
      <c r="H17" s="3">
        <f t="shared" ref="H17:H21" si="11">SUM(G17*lmb)</f>
        <v>1536</v>
      </c>
    </row>
    <row r="18" spans="1:14" x14ac:dyDescent="0.3">
      <c r="A18" s="31" t="s">
        <v>103</v>
      </c>
      <c r="B18" s="32">
        <v>85</v>
      </c>
      <c r="C18" s="28">
        <f t="shared" si="3"/>
        <v>196608</v>
      </c>
      <c r="D18" s="32">
        <v>192</v>
      </c>
      <c r="E18">
        <f t="shared" si="0"/>
        <v>1536</v>
      </c>
      <c r="F18" s="2">
        <f t="shared" si="9"/>
        <v>6</v>
      </c>
      <c r="G18" s="3">
        <f t="shared" si="10"/>
        <v>6</v>
      </c>
      <c r="H18" s="3">
        <f t="shared" si="11"/>
        <v>1536</v>
      </c>
    </row>
    <row r="19" spans="1:14" x14ac:dyDescent="0.3">
      <c r="A19" s="31" t="s">
        <v>104</v>
      </c>
      <c r="B19" s="32">
        <v>128</v>
      </c>
      <c r="C19" s="28">
        <f t="shared" si="3"/>
        <v>262144</v>
      </c>
      <c r="D19" s="32">
        <v>256</v>
      </c>
      <c r="E19">
        <f t="shared" si="0"/>
        <v>2048</v>
      </c>
      <c r="F19" s="2">
        <f t="shared" si="9"/>
        <v>8</v>
      </c>
      <c r="G19" s="3">
        <f t="shared" si="10"/>
        <v>8</v>
      </c>
      <c r="H19" s="3">
        <f t="shared" si="11"/>
        <v>2048</v>
      </c>
    </row>
    <row r="20" spans="1:14" x14ac:dyDescent="0.3">
      <c r="A20" s="31" t="s">
        <v>105</v>
      </c>
      <c r="B20" s="32">
        <v>96</v>
      </c>
      <c r="C20" s="28">
        <f t="shared" si="3"/>
        <v>131072</v>
      </c>
      <c r="D20" s="32">
        <v>128</v>
      </c>
      <c r="E20">
        <f t="shared" si="0"/>
        <v>1024</v>
      </c>
      <c r="F20" s="2">
        <f t="shared" si="9"/>
        <v>4</v>
      </c>
      <c r="G20" s="3">
        <f t="shared" si="10"/>
        <v>4</v>
      </c>
      <c r="H20" s="3">
        <f t="shared" si="11"/>
        <v>1024</v>
      </c>
    </row>
    <row r="21" spans="1:14" x14ac:dyDescent="0.3">
      <c r="A21" s="31" t="s">
        <v>106</v>
      </c>
      <c r="B21" s="32">
        <v>16</v>
      </c>
      <c r="C21" s="28">
        <f t="shared" si="3"/>
        <v>65536</v>
      </c>
      <c r="D21" s="32">
        <v>64</v>
      </c>
      <c r="E21">
        <f t="shared" si="0"/>
        <v>512</v>
      </c>
      <c r="F21" s="2">
        <f t="shared" si="9"/>
        <v>2</v>
      </c>
      <c r="G21" s="3">
        <f t="shared" si="10"/>
        <v>2</v>
      </c>
      <c r="H21" s="3">
        <f t="shared" si="11"/>
        <v>512</v>
      </c>
    </row>
    <row r="22" spans="1:14" x14ac:dyDescent="0.3">
      <c r="F22" s="2"/>
      <c r="G22" s="3"/>
      <c r="H22" s="3"/>
    </row>
    <row r="23" spans="1:14" x14ac:dyDescent="0.3">
      <c r="A23" t="s">
        <v>94</v>
      </c>
      <c r="F23" s="2"/>
      <c r="G23" s="3"/>
      <c r="H23" s="3">
        <f>SUM(sriov*2969.6)</f>
        <v>5939.2</v>
      </c>
      <c r="I23" t="s">
        <v>22</v>
      </c>
      <c r="N23" t="s">
        <v>22</v>
      </c>
    </row>
    <row r="24" spans="1:14" x14ac:dyDescent="0.3">
      <c r="A24" t="s">
        <v>82</v>
      </c>
      <c r="F24" s="2"/>
      <c r="G24" s="3"/>
      <c r="H24" s="3">
        <v>1536</v>
      </c>
    </row>
    <row r="25" spans="1:14" x14ac:dyDescent="0.3">
      <c r="A25" t="s">
        <v>15</v>
      </c>
      <c r="H25" s="3">
        <v>768</v>
      </c>
    </row>
    <row r="26" spans="1:14" x14ac:dyDescent="0.3">
      <c r="A26" t="s">
        <v>16</v>
      </c>
      <c r="H26" s="3">
        <f>SUM(ive*102)</f>
        <v>0</v>
      </c>
    </row>
    <row r="27" spans="1:14" x14ac:dyDescent="0.3">
      <c r="A27" t="s">
        <v>35</v>
      </c>
      <c r="H27" s="3">
        <f>SUM(iod/2*512)</f>
        <v>0</v>
      </c>
    </row>
    <row r="28" spans="1:14" x14ac:dyDescent="0.3">
      <c r="A28" t="s">
        <v>17</v>
      </c>
      <c r="H28" s="3">
        <f>safe</f>
        <v>512</v>
      </c>
    </row>
    <row r="29" spans="1:14" x14ac:dyDescent="0.3">
      <c r="H29" s="3"/>
    </row>
    <row r="30" spans="1:14" x14ac:dyDescent="0.3">
      <c r="H30" s="3"/>
      <c r="I30" s="1" t="s">
        <v>20</v>
      </c>
      <c r="M30" s="1" t="s">
        <v>79</v>
      </c>
    </row>
    <row r="31" spans="1:14" x14ac:dyDescent="0.3">
      <c r="A31" s="1" t="s">
        <v>20</v>
      </c>
      <c r="B31" s="12">
        <f>SUM(B32*1024)</f>
        <v>600064</v>
      </c>
      <c r="C31" s="12"/>
      <c r="D31" s="1">
        <f t="shared" ref="D31:K31" si="12">SUM(D14:D30)</f>
        <v>1112</v>
      </c>
      <c r="E31" s="1">
        <f t="shared" si="12"/>
        <v>8896</v>
      </c>
      <c r="F31" s="1">
        <f t="shared" si="12"/>
        <v>34.75</v>
      </c>
      <c r="G31" s="1">
        <f t="shared" si="12"/>
        <v>36</v>
      </c>
      <c r="H31" s="10">
        <f t="shared" si="12"/>
        <v>17971.2</v>
      </c>
      <c r="I31" s="25">
        <f>SUM((B31,H31))</f>
        <v>618035.19999999995</v>
      </c>
      <c r="J31" s="10">
        <f t="shared" si="12"/>
        <v>4096</v>
      </c>
      <c r="K31" s="10">
        <f t="shared" si="12"/>
        <v>6720</v>
      </c>
      <c r="M31" s="25">
        <f>SUM(J37-B32)</f>
        <v>28.112499999999955</v>
      </c>
    </row>
    <row r="32" spans="1:14" x14ac:dyDescent="0.3">
      <c r="A32" s="4" t="s">
        <v>21</v>
      </c>
      <c r="B32" s="30">
        <f>SUM(B14:B30)</f>
        <v>586</v>
      </c>
      <c r="C32" s="30"/>
      <c r="D32" s="5"/>
      <c r="E32" s="5"/>
      <c r="F32" s="5"/>
      <c r="G32" s="5"/>
      <c r="H32" s="11">
        <f>SUM(H31/1024)</f>
        <v>17.55</v>
      </c>
      <c r="I32" s="14">
        <f>SUM(I31/1024)</f>
        <v>603.54999999999995</v>
      </c>
      <c r="J32" s="14">
        <f>SUM(J31/1024)</f>
        <v>4</v>
      </c>
      <c r="K32" s="14">
        <f>SUM(K31/1024)</f>
        <v>6.5625</v>
      </c>
    </row>
    <row r="33" spans="1:13" x14ac:dyDescent="0.3">
      <c r="A33" s="4"/>
      <c r="B33" s="5"/>
      <c r="C33" s="5"/>
      <c r="D33" s="5"/>
      <c r="E33" s="5"/>
      <c r="F33" s="5"/>
      <c r="G33" s="5"/>
      <c r="H33" s="5"/>
      <c r="I33" s="4" t="s">
        <v>21</v>
      </c>
      <c r="J33" s="4"/>
    </row>
    <row r="34" spans="1:13" x14ac:dyDescent="0.3">
      <c r="A34" t="s">
        <v>22</v>
      </c>
      <c r="G34" s="19"/>
      <c r="H34" s="20" t="s">
        <v>61</v>
      </c>
      <c r="I34" s="19"/>
      <c r="J34" s="23">
        <f>SUM(I32,J32)</f>
        <v>607.54999999999995</v>
      </c>
    </row>
    <row r="35" spans="1:13" x14ac:dyDescent="0.3">
      <c r="A35" t="s">
        <v>22</v>
      </c>
      <c r="G35" s="19"/>
      <c r="H35" s="20" t="s">
        <v>46</v>
      </c>
      <c r="I35" s="19"/>
      <c r="J35" s="23">
        <f>SUM(I32,K32)</f>
        <v>610.11249999999995</v>
      </c>
    </row>
    <row r="36" spans="1:13" x14ac:dyDescent="0.3">
      <c r="A36" t="s">
        <v>22</v>
      </c>
      <c r="H36" s="15" t="s">
        <v>76</v>
      </c>
      <c r="J36" s="2">
        <f>SUM(I32,J32,K32)</f>
        <v>614.11249999999995</v>
      </c>
    </row>
    <row r="37" spans="1:13" x14ac:dyDescent="0.3">
      <c r="D37" s="18"/>
      <c r="E37" s="18"/>
      <c r="F37" s="18"/>
      <c r="G37" s="18"/>
      <c r="H37" s="22" t="s">
        <v>78</v>
      </c>
      <c r="I37" s="18"/>
      <c r="J37" s="24">
        <f>SUM(I32:K32)</f>
        <v>614.11249999999995</v>
      </c>
      <c r="K37" s="2">
        <f>SUM(J36*actmemmir)</f>
        <v>614.11249999999995</v>
      </c>
    </row>
    <row r="38" spans="1:13" x14ac:dyDescent="0.3">
      <c r="H38" s="26" t="s">
        <v>80</v>
      </c>
      <c r="J38" s="27">
        <f>SUM(actgb-J37)</f>
        <v>409.88750000000005</v>
      </c>
      <c r="K38" s="27">
        <f>SUM(actgb-K37)</f>
        <v>409.88750000000005</v>
      </c>
      <c r="M38" s="29"/>
    </row>
    <row r="39" spans="1:13" x14ac:dyDescent="0.3">
      <c r="A39" s="1" t="s">
        <v>62</v>
      </c>
      <c r="F39" s="8"/>
      <c r="G39" s="8"/>
      <c r="H39" s="16" t="s">
        <v>22</v>
      </c>
      <c r="I39" s="8"/>
      <c r="J39" s="17" t="s">
        <v>22</v>
      </c>
      <c r="M39" s="29"/>
    </row>
    <row r="40" spans="1:13" x14ac:dyDescent="0.3">
      <c r="A40" t="s">
        <v>63</v>
      </c>
    </row>
    <row r="41" spans="1:13" x14ac:dyDescent="0.3">
      <c r="A41" t="s">
        <v>75</v>
      </c>
    </row>
    <row r="43" spans="1:13" x14ac:dyDescent="0.3">
      <c r="A43" t="s">
        <v>33</v>
      </c>
    </row>
    <row r="44" spans="1:13" x14ac:dyDescent="0.3">
      <c r="A44" t="s">
        <v>22</v>
      </c>
    </row>
    <row r="45" spans="1:13" x14ac:dyDescent="0.3">
      <c r="A45" s="1" t="s">
        <v>34</v>
      </c>
    </row>
    <row r="46" spans="1:13" x14ac:dyDescent="0.3">
      <c r="A46" t="s">
        <v>36</v>
      </c>
    </row>
    <row r="47" spans="1:13" x14ac:dyDescent="0.3">
      <c r="A47" t="s">
        <v>37</v>
      </c>
    </row>
    <row r="48" spans="1:13" x14ac:dyDescent="0.3">
      <c r="A48" t="s">
        <v>38</v>
      </c>
    </row>
    <row r="49" spans="1:4" x14ac:dyDescent="0.3">
      <c r="A49" t="s">
        <v>39</v>
      </c>
    </row>
    <row r="50" spans="1:4" x14ac:dyDescent="0.3">
      <c r="A50" t="s">
        <v>40</v>
      </c>
    </row>
    <row r="52" spans="1:4" x14ac:dyDescent="0.3">
      <c r="A52" s="8" t="s">
        <v>54</v>
      </c>
    </row>
    <row r="53" spans="1:4" x14ac:dyDescent="0.3">
      <c r="A53" s="8" t="s">
        <v>55</v>
      </c>
    </row>
    <row r="54" spans="1:4" x14ac:dyDescent="0.3">
      <c r="A54" s="8" t="s">
        <v>56</v>
      </c>
    </row>
    <row r="55" spans="1:4" x14ac:dyDescent="0.3">
      <c r="A55" t="s">
        <v>57</v>
      </c>
      <c r="D55" t="s">
        <v>59</v>
      </c>
    </row>
    <row r="56" spans="1:4" x14ac:dyDescent="0.3">
      <c r="A56" t="s">
        <v>58</v>
      </c>
      <c r="D56" t="s">
        <v>60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5379-A3F8-43BB-BF29-6B270F50C178}">
  <dimension ref="B2:B64"/>
  <sheetViews>
    <sheetView workbookViewId="0">
      <selection activeCell="T8" sqref="T8"/>
    </sheetView>
  </sheetViews>
  <sheetFormatPr defaultRowHeight="14.4" x14ac:dyDescent="0.3"/>
  <sheetData>
    <row r="2" spans="2:2" ht="15.6" x14ac:dyDescent="0.3">
      <c r="B2" s="33" t="s">
        <v>124</v>
      </c>
    </row>
    <row r="3" spans="2:2" ht="15.6" x14ac:dyDescent="0.3">
      <c r="B3" s="33" t="s">
        <v>125</v>
      </c>
    </row>
    <row r="58" spans="2:2" x14ac:dyDescent="0.3">
      <c r="B58" s="1" t="s">
        <v>88</v>
      </c>
    </row>
    <row r="60" spans="2:2" x14ac:dyDescent="0.3">
      <c r="B60" t="s">
        <v>93</v>
      </c>
    </row>
    <row r="61" spans="2:2" x14ac:dyDescent="0.3">
      <c r="B61" t="s">
        <v>89</v>
      </c>
    </row>
    <row r="62" spans="2:2" x14ac:dyDescent="0.3">
      <c r="B62" t="s">
        <v>90</v>
      </c>
    </row>
    <row r="63" spans="2:2" x14ac:dyDescent="0.3">
      <c r="B63" t="s">
        <v>91</v>
      </c>
    </row>
    <row r="64" spans="2:2" x14ac:dyDescent="0.3">
      <c r="B64" t="s">
        <v>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Input</vt:lpstr>
      <vt:lpstr>Output</vt:lpstr>
      <vt:lpstr>sriovOverhead</vt:lpstr>
      <vt:lpstr>actgb</vt:lpstr>
      <vt:lpstr>actmemmir</vt:lpstr>
      <vt:lpstr>hperf</vt:lpstr>
      <vt:lpstr>hptot</vt:lpstr>
      <vt:lpstr>iod</vt:lpstr>
      <vt:lpstr>ive</vt:lpstr>
      <vt:lpstr>lmb</vt:lpstr>
      <vt:lpstr>lmbsz</vt:lpstr>
      <vt:lpstr>lpardiv</vt:lpstr>
      <vt:lpstr>memact</vt:lpstr>
      <vt:lpstr>memin</vt:lpstr>
      <vt:lpstr>Output!Print_Area</vt:lpstr>
      <vt:lpstr>safe</vt:lpstr>
      <vt:lpstr>sriov</vt:lpstr>
      <vt:lpstr>vfc</vt:lpstr>
      <vt:lpstr>vfctot</vt:lpstr>
    </vt:vector>
  </TitlesOfParts>
  <Company>Forsythe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Forsythe</dc:creator>
  <cp:lastModifiedBy>Jaqui Lynch</cp:lastModifiedBy>
  <dcterms:created xsi:type="dcterms:W3CDTF">2010-10-17T20:49:48Z</dcterms:created>
  <dcterms:modified xsi:type="dcterms:W3CDTF">2023-10-14T21:13:50Z</dcterms:modified>
</cp:coreProperties>
</file>