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$PerfStudies\"/>
    </mc:Choice>
  </mc:AlternateContent>
  <bookViews>
    <workbookView xWindow="120" yWindow="30" windowWidth="18080" windowHeight="8450" xr2:uid="{00000000-000D-0000-FFFF-FFFF00000000}"/>
  </bookViews>
  <sheets>
    <sheet name="Input" sheetId="2" r:id="rId1"/>
    <sheet name="Output" sheetId="1" r:id="rId2"/>
  </sheets>
  <definedNames>
    <definedName name="actgb">Output!$F$5</definedName>
    <definedName name="hperf">Input!$F$10</definedName>
    <definedName name="hptot">Output!$F$8</definedName>
    <definedName name="iod">Input!$F$15</definedName>
    <definedName name="ive">Input!$F$17</definedName>
    <definedName name="lmb">Output!$F$7</definedName>
    <definedName name="lmbsz">Input!$F$8</definedName>
    <definedName name="lpardiv">Input!$F$22</definedName>
    <definedName name="memact">Input!$F$6</definedName>
    <definedName name="memin">Input!$F$5</definedName>
    <definedName name="_xlnm.Print_Area" localSheetId="1">Output!$A$1:$J$47</definedName>
    <definedName name="safe">Input!$F$19</definedName>
    <definedName name="vfc">Input!$F$13</definedName>
    <definedName name="vfctot">Output!$I$8</definedName>
  </definedNames>
  <calcPr calcId="171027"/>
</workbook>
</file>

<file path=xl/calcChain.xml><?xml version="1.0" encoding="utf-8"?>
<calcChain xmlns="http://schemas.openxmlformats.org/spreadsheetml/2006/main">
  <c r="I37" i="1" l="1"/>
  <c r="D24" i="1" l="1"/>
  <c r="D23" i="1"/>
  <c r="D22" i="1"/>
  <c r="D21" i="1"/>
  <c r="D20" i="1"/>
  <c r="D19" i="1"/>
  <c r="D18" i="1"/>
  <c r="D17" i="1"/>
  <c r="D16" i="1"/>
  <c r="D15" i="1"/>
  <c r="D14" i="1"/>
  <c r="G26" i="1"/>
  <c r="F4" i="1" l="1"/>
  <c r="F5" i="1" s="1"/>
  <c r="D4" i="1"/>
  <c r="G29" i="1"/>
  <c r="G28" i="1"/>
  <c r="G27" i="1"/>
  <c r="I8" i="1"/>
  <c r="J15" i="1" s="1"/>
  <c r="F8" i="1"/>
  <c r="I15" i="1" s="1"/>
  <c r="F7" i="1"/>
  <c r="I14" i="1" l="1"/>
  <c r="I32" i="1" s="1"/>
  <c r="I33" i="1" s="1"/>
  <c r="J14" i="1"/>
  <c r="J32" i="1" s="1"/>
  <c r="J33" i="1" s="1"/>
  <c r="D5" i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C32" i="1"/>
  <c r="B32" i="1"/>
  <c r="B33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5" i="1"/>
  <c r="F15" i="1" s="1"/>
  <c r="G15" i="1" s="1"/>
  <c r="E14" i="1"/>
  <c r="F14" i="1" s="1"/>
  <c r="G14" i="1" s="1"/>
  <c r="D32" i="1" l="1"/>
  <c r="E16" i="1"/>
  <c r="F16" i="1" s="1"/>
  <c r="G16" i="1" s="1"/>
  <c r="G32" i="1" s="1"/>
  <c r="E32" i="1" l="1"/>
  <c r="F32" i="1"/>
  <c r="G33" i="1"/>
  <c r="H32" i="1"/>
  <c r="H33" i="1" s="1"/>
  <c r="I38" i="1" l="1"/>
  <c r="I39" i="1" s="1"/>
  <c r="I36" i="1"/>
  <c r="I35" i="1"/>
</calcChain>
</file>

<file path=xl/sharedStrings.xml><?xml version="1.0" encoding="utf-8"?>
<sst xmlns="http://schemas.openxmlformats.org/spreadsheetml/2006/main" count="139" uniqueCount="94">
  <si>
    <t>Memory Planning Worksheet</t>
  </si>
  <si>
    <t>Max RAM Capacity</t>
  </si>
  <si>
    <t>Ram installed</t>
  </si>
  <si>
    <t>Ram Active</t>
  </si>
  <si>
    <t>Desired</t>
  </si>
  <si>
    <t>Maximum</t>
  </si>
  <si>
    <t>Memory</t>
  </si>
  <si>
    <t>LPAR</t>
  </si>
  <si>
    <t>Max</t>
  </si>
  <si>
    <t>Ohead</t>
  </si>
  <si>
    <t>Roundup</t>
  </si>
  <si>
    <t>Actual</t>
  </si>
  <si>
    <t>Ohead (MB)</t>
  </si>
  <si>
    <t>GB</t>
  </si>
  <si>
    <t>Needed</t>
  </si>
  <si>
    <t>VIOS1</t>
  </si>
  <si>
    <t>VIOS2</t>
  </si>
  <si>
    <t>HYPERVISOR</t>
  </si>
  <si>
    <t>IVE</t>
  </si>
  <si>
    <t>Safety Net</t>
  </si>
  <si>
    <t>OH/LMB</t>
  </si>
  <si>
    <t>MB</t>
  </si>
  <si>
    <t>MB Total</t>
  </si>
  <si>
    <t>GB Total</t>
  </si>
  <si>
    <t xml:space="preserve"> </t>
  </si>
  <si>
    <t>OH</t>
  </si>
  <si>
    <t>OH * LMB</t>
  </si>
  <si>
    <t>LMB below in MB</t>
  </si>
  <si>
    <t xml:space="preserve">MB LMB = </t>
  </si>
  <si>
    <t>NAME</t>
  </si>
  <si>
    <t>Change the LMB size on this line to match MRO on HMC</t>
  </si>
  <si>
    <t>Used the largest to show worst possible</t>
  </si>
  <si>
    <t>This gives a rough estimate</t>
  </si>
  <si>
    <t>Assumes LMB size is 256MB</t>
  </si>
  <si>
    <t>Each active IVE port adds 102 MB</t>
  </si>
  <si>
    <t>LPAR1</t>
  </si>
  <si>
    <t>LPAR2</t>
  </si>
  <si>
    <t>LPAR3</t>
  </si>
  <si>
    <t>LPAR4</t>
  </si>
  <si>
    <t>LPAR5</t>
  </si>
  <si>
    <t>LPAR6</t>
  </si>
  <si>
    <t>LPAR7</t>
  </si>
  <si>
    <t>LPAR8</t>
  </si>
  <si>
    <t>LPAR9</t>
  </si>
  <si>
    <t>Need to add NPIV and high speed adapter memory needs as well</t>
  </si>
  <si>
    <t>8GB and 10GB extra high performance adapters</t>
  </si>
  <si>
    <t>I/O drawer (I use 512 per 2)</t>
  </si>
  <si>
    <t>For each active port add 512MB</t>
  </si>
  <si>
    <t>If NPIV then 140MB per VFC adapter per client</t>
  </si>
  <si>
    <t>i.e. 20 ports per VIO without NPIV would be 20 * 512 = 10GB plus VIOS base for each VIOS</t>
  </si>
  <si>
    <t>if NPIV then we allocate per client so if there are 20 clients on each VIO then each</t>
  </si>
  <si>
    <t>VIO needs 20 * 140 = 2.8GB above the base</t>
  </si>
  <si>
    <t xml:space="preserve">Extra high </t>
  </si>
  <si>
    <t>Perf ports</t>
  </si>
  <si>
    <t>If NPIV</t>
  </si>
  <si>
    <t>NPIV VFCs per VIO</t>
  </si>
  <si>
    <t>Extra high performance ports per VIO</t>
  </si>
  <si>
    <t>Or add NPIV</t>
  </si>
  <si>
    <t>Complete the information below so that calculations will be accurate</t>
  </si>
  <si>
    <t>LMB size for server</t>
  </si>
  <si>
    <t>These include 10Gb network and 8Gb fibre</t>
  </si>
  <si>
    <t>I/O drawers attached</t>
  </si>
  <si>
    <t>POWER6 only - IVE/HEA ports active</t>
  </si>
  <si>
    <t>VFCs (NPIV) per VIO server</t>
  </si>
  <si>
    <t>Extra High performance adapter ports per VIO</t>
  </si>
  <si>
    <t>Spreadsheet assumes 2 x VIO servers configured equally</t>
  </si>
  <si>
    <t>This spreadsheet is an approximation - the author takes no responsibility for the output</t>
  </si>
  <si>
    <t>Use at your own risk</t>
  </si>
  <si>
    <t>Output should be compared to the output from:</t>
  </si>
  <si>
    <t>IBM SPT</t>
  </si>
  <si>
    <t>IBM WLE</t>
  </si>
  <si>
    <t>http://www-947.ibm.com/systems/support/tools/systemplanningtool/</t>
  </si>
  <si>
    <t>http://www-912.ibm.com/wle/EstimatorServlet</t>
  </si>
  <si>
    <t>Combined New Memory needed including Overhead total</t>
  </si>
  <si>
    <t>Total when Add High Perf</t>
  </si>
  <si>
    <t>NOTES</t>
  </si>
  <si>
    <t>Hypervisor requires 7GB minimum for overhead with these settings for maximum memory</t>
  </si>
  <si>
    <t xml:space="preserve">Questions can be sent to jaqui@circle4.com </t>
  </si>
  <si>
    <t>POWER Systems Memory Overhead Approximation Calculator</t>
  </si>
  <si>
    <t>Memory Installed in box in MB</t>
  </si>
  <si>
    <t>Memory active in box in MB</t>
  </si>
  <si>
    <t>Shortfall (needed - active)</t>
  </si>
  <si>
    <t>Active memory mirroring?</t>
  </si>
  <si>
    <t>Set to 2 if using mirroring</t>
  </si>
  <si>
    <t>safety net for memory in MB</t>
  </si>
  <si>
    <t>Change to number of ports in use</t>
  </si>
  <si>
    <t>Divisor</t>
  </si>
  <si>
    <t>Set to 128 if p7+ or P8</t>
  </si>
  <si>
    <t>Div 64 or 128</t>
  </si>
  <si>
    <t>This is active 10Gb net, 8gb fibre etc ports (not adapters)</t>
  </si>
  <si>
    <t>Each NPIV client</t>
  </si>
  <si>
    <t>USE AS IS - NO GUARANTEES - UPDATED 8/24/2017</t>
  </si>
  <si>
    <t>LPARs require 185GB so the total active needed is at least 192GB just to cober maximum memory setting overhead</t>
  </si>
  <si>
    <t>Or BOTH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</si>
</sst>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5" fillId="0" borderId="0" xfId="1" applyFont="1"/>
    <xf numFmtId="0" fontId="1" fillId="0" borderId="0" xfId="2" applyFont="1"/>
    <xf numFmtId="0" fontId="6" fillId="0" borderId="0" xfId="0" applyFont="1"/>
    <xf numFmtId="0" fontId="4" fillId="0" borderId="0" xfId="1"/>
    <xf numFmtId="0" fontId="1" fillId="0" borderId="0" xfId="2" applyFont="1"/>
    <xf numFmtId="1" fontId="7" fillId="0" borderId="0" xfId="0" applyNumberFormat="1" applyFont="1"/>
    <xf numFmtId="2" fontId="8" fillId="0" borderId="0" xfId="0" applyNumberFormat="1" applyFont="1"/>
    <xf numFmtId="0" fontId="7" fillId="0" borderId="0" xfId="0" applyFont="1"/>
    <xf numFmtId="1" fontId="8" fillId="0" borderId="0" xfId="0" applyNumberFormat="1" applyFont="1"/>
    <xf numFmtId="0" fontId="1" fillId="0" borderId="0" xfId="0" applyFont="1" applyAlignment="1">
      <alignment horizontal="right"/>
    </xf>
    <xf numFmtId="2" fontId="2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0" fillId="0" borderId="0" xfId="0" applyFont="1"/>
    <xf numFmtId="0" fontId="12" fillId="0" borderId="0" xfId="0" applyFont="1" applyAlignment="1">
      <alignment horizontal="right"/>
    </xf>
    <xf numFmtId="2" fontId="10" fillId="0" borderId="0" xfId="0" applyNumberFormat="1" applyFont="1"/>
    <xf numFmtId="2" fontId="12" fillId="0" borderId="0" xfId="0" applyNumberFormat="1" applyFont="1"/>
    <xf numFmtId="2" fontId="6" fillId="0" borderId="0" xfId="0" applyNumberFormat="1" applyFont="1"/>
    <xf numFmtId="2" fontId="1" fillId="0" borderId="0" xfId="0" applyNumberFormat="1" applyFont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10" workbookViewId="0">
      <selection activeCell="A2" sqref="A2"/>
    </sheetView>
  </sheetViews>
  <sheetFormatPr defaultRowHeight="14.5" x14ac:dyDescent="0.35"/>
  <sheetData>
    <row r="1" spans="1:8" x14ac:dyDescent="0.35">
      <c r="A1" s="1" t="s">
        <v>78</v>
      </c>
    </row>
    <row r="2" spans="1:8" x14ac:dyDescent="0.35">
      <c r="A2" s="8" t="s">
        <v>91</v>
      </c>
    </row>
    <row r="3" spans="1:8" x14ac:dyDescent="0.35">
      <c r="A3" s="24" t="s">
        <v>58</v>
      </c>
    </row>
    <row r="4" spans="1:8" x14ac:dyDescent="0.35">
      <c r="A4" s="1"/>
    </row>
    <row r="5" spans="1:8" x14ac:dyDescent="0.35">
      <c r="A5" s="24" t="s">
        <v>79</v>
      </c>
      <c r="F5" s="8">
        <v>393216</v>
      </c>
    </row>
    <row r="6" spans="1:8" x14ac:dyDescent="0.35">
      <c r="A6" s="24" t="s">
        <v>80</v>
      </c>
      <c r="F6" s="8">
        <v>194560</v>
      </c>
      <c r="H6" t="s">
        <v>24</v>
      </c>
    </row>
    <row r="8" spans="1:8" x14ac:dyDescent="0.35">
      <c r="A8" t="s">
        <v>59</v>
      </c>
      <c r="E8" t="s">
        <v>24</v>
      </c>
      <c r="F8" s="8">
        <v>256</v>
      </c>
    </row>
    <row r="9" spans="1:8" x14ac:dyDescent="0.35">
      <c r="F9" s="8"/>
    </row>
    <row r="10" spans="1:8" x14ac:dyDescent="0.35">
      <c r="A10" t="s">
        <v>64</v>
      </c>
      <c r="F10" s="8">
        <v>8</v>
      </c>
      <c r="G10" t="s">
        <v>89</v>
      </c>
    </row>
    <row r="11" spans="1:8" x14ac:dyDescent="0.35">
      <c r="A11" t="s">
        <v>60</v>
      </c>
      <c r="F11" s="8"/>
    </row>
    <row r="12" spans="1:8" x14ac:dyDescent="0.35">
      <c r="A12" t="s">
        <v>24</v>
      </c>
      <c r="F12" s="8" t="s">
        <v>24</v>
      </c>
      <c r="G12" t="s">
        <v>24</v>
      </c>
    </row>
    <row r="13" spans="1:8" x14ac:dyDescent="0.35">
      <c r="A13" t="s">
        <v>63</v>
      </c>
      <c r="F13" s="8">
        <v>12</v>
      </c>
      <c r="G13" t="s">
        <v>90</v>
      </c>
    </row>
    <row r="14" spans="1:8" x14ac:dyDescent="0.35">
      <c r="F14" s="8"/>
    </row>
    <row r="15" spans="1:8" x14ac:dyDescent="0.35">
      <c r="A15" t="s">
        <v>61</v>
      </c>
      <c r="F15" s="8">
        <v>2</v>
      </c>
    </row>
    <row r="16" spans="1:8" x14ac:dyDescent="0.35">
      <c r="F16" s="8"/>
    </row>
    <row r="17" spans="1:7" x14ac:dyDescent="0.35">
      <c r="A17" t="s">
        <v>62</v>
      </c>
      <c r="F17" s="8">
        <v>0</v>
      </c>
      <c r="G17" t="s">
        <v>85</v>
      </c>
    </row>
    <row r="19" spans="1:7" x14ac:dyDescent="0.35">
      <c r="A19" t="s">
        <v>84</v>
      </c>
      <c r="F19" s="8">
        <v>512</v>
      </c>
    </row>
    <row r="20" spans="1:7" x14ac:dyDescent="0.35">
      <c r="A20" t="s">
        <v>82</v>
      </c>
      <c r="F20" s="8">
        <v>2</v>
      </c>
      <c r="G20" t="s">
        <v>83</v>
      </c>
    </row>
    <row r="21" spans="1:7" x14ac:dyDescent="0.35">
      <c r="F21" s="8"/>
    </row>
    <row r="22" spans="1:7" x14ac:dyDescent="0.35">
      <c r="A22" t="s">
        <v>86</v>
      </c>
      <c r="F22" s="8">
        <v>128</v>
      </c>
      <c r="G22" t="s">
        <v>87</v>
      </c>
    </row>
    <row r="23" spans="1:7" x14ac:dyDescent="0.35">
      <c r="F23" s="8"/>
    </row>
    <row r="24" spans="1:7" x14ac:dyDescent="0.35">
      <c r="A24" s="1" t="s">
        <v>65</v>
      </c>
      <c r="F24" s="8"/>
    </row>
    <row r="26" spans="1:7" x14ac:dyDescent="0.35">
      <c r="A26" s="8" t="s">
        <v>66</v>
      </c>
    </row>
    <row r="27" spans="1:7" x14ac:dyDescent="0.35">
      <c r="A27" s="8" t="s">
        <v>67</v>
      </c>
    </row>
    <row r="28" spans="1:7" x14ac:dyDescent="0.35">
      <c r="A28" s="8" t="s">
        <v>68</v>
      </c>
    </row>
    <row r="29" spans="1:7" x14ac:dyDescent="0.35">
      <c r="A29" t="s">
        <v>69</v>
      </c>
      <c r="C29" t="s">
        <v>71</v>
      </c>
    </row>
    <row r="30" spans="1:7" x14ac:dyDescent="0.35">
      <c r="A30" t="s">
        <v>70</v>
      </c>
      <c r="C30" t="s">
        <v>72</v>
      </c>
    </row>
    <row r="31" spans="1:7" x14ac:dyDescent="0.35">
      <c r="A31" s="23" t="s">
        <v>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topLeftCell="A40" workbookViewId="0">
      <selection activeCell="I37" sqref="I37"/>
    </sheetView>
  </sheetViews>
  <sheetFormatPr defaultRowHeight="14.5" x14ac:dyDescent="0.35"/>
  <cols>
    <col min="1" max="1" width="21" bestFit="1" customWidth="1"/>
    <col min="2" max="3" width="13.54296875" bestFit="1" customWidth="1"/>
    <col min="4" max="4" width="12" bestFit="1" customWidth="1"/>
    <col min="5" max="5" width="10.81640625" bestFit="1" customWidth="1"/>
    <col min="7" max="7" width="11.7265625" bestFit="1" customWidth="1"/>
    <col min="8" max="8" width="9.54296875" bestFit="1" customWidth="1"/>
  </cols>
  <sheetData>
    <row r="1" spans="1:13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35">
      <c r="A2" s="8" t="s">
        <v>91</v>
      </c>
      <c r="B2" s="1"/>
      <c r="C2" s="1"/>
      <c r="D2" s="1"/>
      <c r="E2" s="1"/>
      <c r="F2" s="1"/>
      <c r="G2" s="1"/>
      <c r="H2" s="1" t="s">
        <v>32</v>
      </c>
      <c r="I2" s="1"/>
      <c r="J2" s="1"/>
      <c r="K2" s="1"/>
    </row>
    <row r="3" spans="1:13" x14ac:dyDescent="0.35">
      <c r="A3" s="1" t="s">
        <v>24</v>
      </c>
      <c r="B3" s="1"/>
      <c r="C3" s="1"/>
      <c r="D3" s="1"/>
      <c r="E3" s="1"/>
      <c r="F3" s="1"/>
      <c r="G3" s="1"/>
      <c r="H3" s="1" t="s">
        <v>33</v>
      </c>
      <c r="I3" s="1"/>
      <c r="J3" s="1"/>
      <c r="K3" s="1"/>
    </row>
    <row r="4" spans="1:13" x14ac:dyDescent="0.35">
      <c r="A4" s="1" t="s">
        <v>1</v>
      </c>
      <c r="B4" s="1">
        <v>786432</v>
      </c>
      <c r="C4" s="1" t="s">
        <v>2</v>
      </c>
      <c r="D4" s="23">
        <f>memin</f>
        <v>393216</v>
      </c>
      <c r="E4" s="1" t="s">
        <v>3</v>
      </c>
      <c r="F4" s="8">
        <f>memact</f>
        <v>194560</v>
      </c>
      <c r="G4" s="1"/>
      <c r="H4" s="1" t="s">
        <v>34</v>
      </c>
      <c r="I4" s="1"/>
      <c r="J4" s="1"/>
      <c r="K4" s="1"/>
    </row>
    <row r="5" spans="1:13" x14ac:dyDescent="0.35">
      <c r="A5" s="1"/>
      <c r="B5" s="1"/>
      <c r="C5" s="1" t="s">
        <v>13</v>
      </c>
      <c r="D5" s="8">
        <f>SUM(D4/1024)</f>
        <v>384</v>
      </c>
      <c r="E5" s="1" t="s">
        <v>13</v>
      </c>
      <c r="F5" s="8">
        <f>SUM(F4/1024)</f>
        <v>190</v>
      </c>
      <c r="G5" s="1"/>
      <c r="H5" s="1"/>
      <c r="I5" s="1"/>
      <c r="J5" s="1"/>
      <c r="K5" s="1"/>
    </row>
    <row r="6" spans="1:13" x14ac:dyDescent="0.35">
      <c r="A6" s="1"/>
      <c r="B6" s="1"/>
      <c r="C6" s="1"/>
      <c r="D6" s="8"/>
      <c r="E6" s="1"/>
      <c r="F6" s="1" t="s">
        <v>27</v>
      </c>
      <c r="G6" s="1"/>
      <c r="H6" s="1"/>
      <c r="I6" s="1"/>
      <c r="J6" s="1"/>
      <c r="K6" s="1"/>
    </row>
    <row r="7" spans="1:13" x14ac:dyDescent="0.35">
      <c r="A7" s="8" t="s">
        <v>30</v>
      </c>
      <c r="B7" s="1"/>
      <c r="C7" s="1"/>
      <c r="D7" s="1"/>
      <c r="E7" s="1" t="s">
        <v>28</v>
      </c>
      <c r="F7" s="8">
        <f>lmbsz</f>
        <v>256</v>
      </c>
      <c r="G7" s="1" t="s">
        <v>31</v>
      </c>
      <c r="H7" s="1"/>
      <c r="I7" s="1"/>
      <c r="J7" s="1"/>
      <c r="K7" s="1"/>
    </row>
    <row r="8" spans="1:13" x14ac:dyDescent="0.35">
      <c r="A8" s="1"/>
      <c r="B8" s="1"/>
      <c r="C8" s="1"/>
      <c r="D8" s="1"/>
      <c r="E8" s="15" t="s">
        <v>56</v>
      </c>
      <c r="F8" s="8">
        <f>hperf</f>
        <v>8</v>
      </c>
      <c r="G8" s="1" t="s">
        <v>55</v>
      </c>
      <c r="H8" s="1"/>
      <c r="I8" s="8">
        <f>vfc</f>
        <v>12</v>
      </c>
      <c r="J8" s="1"/>
      <c r="K8" s="1"/>
    </row>
    <row r="9" spans="1:13" x14ac:dyDescent="0.35">
      <c r="A9" s="1"/>
      <c r="B9" s="1"/>
      <c r="C9" s="1"/>
      <c r="D9" s="1"/>
      <c r="E9" s="15"/>
      <c r="F9" s="8"/>
      <c r="G9" s="1"/>
      <c r="H9" s="1"/>
      <c r="I9" s="8"/>
      <c r="J9" s="1"/>
      <c r="K9" s="1"/>
    </row>
    <row r="10" spans="1:13" x14ac:dyDescent="0.35">
      <c r="A10" s="1"/>
      <c r="B10" s="1"/>
      <c r="C10" s="1"/>
      <c r="D10" s="1"/>
      <c r="E10" s="15"/>
      <c r="F10" s="8"/>
      <c r="G10" s="1"/>
      <c r="H10" s="1"/>
      <c r="I10" s="8"/>
      <c r="J10" s="1"/>
      <c r="K10" s="1"/>
    </row>
    <row r="11" spans="1:13" x14ac:dyDescent="0.35">
      <c r="A11" s="1" t="s">
        <v>7</v>
      </c>
      <c r="B11" s="1" t="s">
        <v>4</v>
      </c>
      <c r="C11" s="1" t="s">
        <v>5</v>
      </c>
      <c r="D11" s="1" t="s">
        <v>9</v>
      </c>
      <c r="E11" s="10" t="s">
        <v>20</v>
      </c>
      <c r="F11" s="7" t="s">
        <v>10</v>
      </c>
      <c r="G11" s="1" t="s">
        <v>11</v>
      </c>
      <c r="H11" s="1" t="s">
        <v>6</v>
      </c>
      <c r="I11" s="1" t="s">
        <v>52</v>
      </c>
      <c r="J11" s="1" t="s">
        <v>54</v>
      </c>
      <c r="K11" s="1"/>
    </row>
    <row r="12" spans="1:13" x14ac:dyDescent="0.35">
      <c r="A12" s="1" t="s">
        <v>29</v>
      </c>
      <c r="B12" s="1" t="s">
        <v>6</v>
      </c>
      <c r="C12" s="1" t="s">
        <v>6</v>
      </c>
      <c r="D12" s="1" t="s">
        <v>8</v>
      </c>
      <c r="E12" s="10" t="s">
        <v>21</v>
      </c>
      <c r="F12" s="7" t="s">
        <v>25</v>
      </c>
      <c r="G12" s="1" t="s">
        <v>12</v>
      </c>
      <c r="H12" s="1" t="s">
        <v>14</v>
      </c>
      <c r="I12" s="1" t="s">
        <v>53</v>
      </c>
      <c r="J12" s="1"/>
      <c r="K12" s="1"/>
      <c r="L12" s="1"/>
      <c r="M12" s="1"/>
    </row>
    <row r="13" spans="1:13" x14ac:dyDescent="0.35">
      <c r="B13" s="1" t="s">
        <v>21</v>
      </c>
      <c r="C13" s="1" t="s">
        <v>21</v>
      </c>
      <c r="D13" s="1" t="s">
        <v>88</v>
      </c>
      <c r="E13" s="9"/>
      <c r="F13" s="6" t="s">
        <v>21</v>
      </c>
      <c r="G13" s="1" t="s">
        <v>26</v>
      </c>
    </row>
    <row r="14" spans="1:13" x14ac:dyDescent="0.35">
      <c r="A14" t="s">
        <v>15</v>
      </c>
      <c r="B14">
        <v>3172</v>
      </c>
      <c r="C14">
        <v>4096</v>
      </c>
      <c r="D14">
        <f t="shared" ref="D14:D24" si="0">SUM(C14/lpardiv)</f>
        <v>32</v>
      </c>
      <c r="E14" s="2">
        <f t="shared" ref="E14:E20" si="1">SUM(D14/lmb)</f>
        <v>0.125</v>
      </c>
      <c r="F14" s="3">
        <f>ROUNDUP(E14,0)</f>
        <v>1</v>
      </c>
      <c r="G14" s="3">
        <f t="shared" ref="G14:G20" si="2">SUM(F14*lmb)</f>
        <v>256</v>
      </c>
      <c r="I14">
        <f>SUM(hptot*512)</f>
        <v>4096</v>
      </c>
      <c r="J14">
        <f>SUM(vfctot*140)</f>
        <v>1680</v>
      </c>
    </row>
    <row r="15" spans="1:13" x14ac:dyDescent="0.35">
      <c r="A15" t="s">
        <v>16</v>
      </c>
      <c r="B15">
        <v>3172</v>
      </c>
      <c r="C15">
        <v>4096</v>
      </c>
      <c r="D15">
        <f t="shared" si="0"/>
        <v>32</v>
      </c>
      <c r="E15" s="2">
        <f t="shared" si="1"/>
        <v>0.125</v>
      </c>
      <c r="F15" s="3">
        <f t="shared" ref="F15:F20" si="3">ROUNDUP(E15,0)</f>
        <v>1</v>
      </c>
      <c r="G15" s="3">
        <f t="shared" si="2"/>
        <v>256</v>
      </c>
      <c r="I15">
        <f>SUM(hptot*512)</f>
        <v>4096</v>
      </c>
      <c r="J15">
        <f>SUM(vfctot*140)</f>
        <v>1680</v>
      </c>
    </row>
    <row r="16" spans="1:13" x14ac:dyDescent="0.35">
      <c r="A16" t="s">
        <v>35</v>
      </c>
      <c r="B16">
        <v>12032</v>
      </c>
      <c r="C16">
        <v>16384</v>
      </c>
      <c r="D16">
        <f t="shared" si="0"/>
        <v>128</v>
      </c>
      <c r="E16" s="2">
        <f t="shared" si="1"/>
        <v>0.5</v>
      </c>
      <c r="F16" s="3">
        <f t="shared" si="3"/>
        <v>1</v>
      </c>
      <c r="G16" s="3">
        <f t="shared" si="2"/>
        <v>256</v>
      </c>
      <c r="I16" t="s">
        <v>24</v>
      </c>
      <c r="J16" t="s">
        <v>24</v>
      </c>
    </row>
    <row r="17" spans="1:10" x14ac:dyDescent="0.35">
      <c r="A17" t="s">
        <v>36</v>
      </c>
      <c r="B17">
        <v>20224</v>
      </c>
      <c r="C17">
        <v>24576</v>
      </c>
      <c r="D17">
        <f t="shared" si="0"/>
        <v>192</v>
      </c>
      <c r="E17" s="2">
        <f t="shared" si="1"/>
        <v>0.75</v>
      </c>
      <c r="F17" s="3">
        <f t="shared" si="3"/>
        <v>1</v>
      </c>
      <c r="G17" s="3">
        <f t="shared" si="2"/>
        <v>256</v>
      </c>
      <c r="I17" t="s">
        <v>24</v>
      </c>
      <c r="J17" t="s">
        <v>24</v>
      </c>
    </row>
    <row r="18" spans="1:10" x14ac:dyDescent="0.35">
      <c r="A18" t="s">
        <v>37</v>
      </c>
      <c r="B18">
        <v>14336</v>
      </c>
      <c r="C18">
        <v>16384</v>
      </c>
      <c r="D18">
        <f t="shared" si="0"/>
        <v>128</v>
      </c>
      <c r="E18" s="2">
        <f t="shared" si="1"/>
        <v>0.5</v>
      </c>
      <c r="F18" s="3">
        <f t="shared" si="3"/>
        <v>1</v>
      </c>
      <c r="G18" s="3">
        <f t="shared" si="2"/>
        <v>256</v>
      </c>
      <c r="I18" t="s">
        <v>24</v>
      </c>
      <c r="J18" t="s">
        <v>24</v>
      </c>
    </row>
    <row r="19" spans="1:10" x14ac:dyDescent="0.35">
      <c r="A19" t="s">
        <v>38</v>
      </c>
      <c r="B19">
        <v>16384</v>
      </c>
      <c r="C19">
        <v>24576</v>
      </c>
      <c r="D19">
        <f t="shared" si="0"/>
        <v>192</v>
      </c>
      <c r="E19" s="2">
        <f t="shared" si="1"/>
        <v>0.75</v>
      </c>
      <c r="F19" s="3">
        <f t="shared" si="3"/>
        <v>1</v>
      </c>
      <c r="G19" s="3">
        <f t="shared" si="2"/>
        <v>256</v>
      </c>
      <c r="I19" t="s">
        <v>24</v>
      </c>
      <c r="J19" t="s">
        <v>24</v>
      </c>
    </row>
    <row r="20" spans="1:10" x14ac:dyDescent="0.35">
      <c r="A20" t="s">
        <v>39</v>
      </c>
      <c r="B20">
        <v>3072</v>
      </c>
      <c r="C20">
        <v>4096</v>
      </c>
      <c r="D20">
        <f t="shared" si="0"/>
        <v>32</v>
      </c>
      <c r="E20" s="2">
        <f t="shared" si="1"/>
        <v>0.125</v>
      </c>
      <c r="F20" s="3">
        <f t="shared" si="3"/>
        <v>1</v>
      </c>
      <c r="G20" s="3">
        <f t="shared" si="2"/>
        <v>256</v>
      </c>
      <c r="I20" t="s">
        <v>24</v>
      </c>
      <c r="J20" t="s">
        <v>24</v>
      </c>
    </row>
    <row r="21" spans="1:10" x14ac:dyDescent="0.35">
      <c r="A21" t="s">
        <v>40</v>
      </c>
      <c r="B21">
        <v>2048</v>
      </c>
      <c r="C21">
        <v>4096</v>
      </c>
      <c r="D21">
        <f t="shared" si="0"/>
        <v>32</v>
      </c>
      <c r="E21" s="2">
        <f t="shared" ref="E21:E24" si="4">SUM(D21/lmb)</f>
        <v>0.125</v>
      </c>
      <c r="F21" s="3">
        <f t="shared" ref="F21:F24" si="5">ROUNDUP(E21,0)</f>
        <v>1</v>
      </c>
      <c r="G21" s="3">
        <f t="shared" ref="G21:G24" si="6">SUM(F21*lmb)</f>
        <v>256</v>
      </c>
      <c r="I21" t="s">
        <v>24</v>
      </c>
      <c r="J21" t="s">
        <v>24</v>
      </c>
    </row>
    <row r="22" spans="1:10" x14ac:dyDescent="0.35">
      <c r="A22" t="s">
        <v>41</v>
      </c>
      <c r="B22">
        <v>17152</v>
      </c>
      <c r="C22">
        <v>17152</v>
      </c>
      <c r="D22">
        <f t="shared" si="0"/>
        <v>134</v>
      </c>
      <c r="E22" s="2">
        <f t="shared" si="4"/>
        <v>0.5234375</v>
      </c>
      <c r="F22" s="3">
        <f t="shared" si="5"/>
        <v>1</v>
      </c>
      <c r="G22" s="3">
        <f t="shared" si="6"/>
        <v>256</v>
      </c>
      <c r="I22" t="s">
        <v>24</v>
      </c>
      <c r="J22" t="s">
        <v>24</v>
      </c>
    </row>
    <row r="23" spans="1:10" x14ac:dyDescent="0.35">
      <c r="A23" t="s">
        <v>42</v>
      </c>
      <c r="B23">
        <v>65536</v>
      </c>
      <c r="C23">
        <v>71680</v>
      </c>
      <c r="D23">
        <f t="shared" si="0"/>
        <v>560</v>
      </c>
      <c r="E23" s="2">
        <f t="shared" si="4"/>
        <v>2.1875</v>
      </c>
      <c r="F23" s="3">
        <f t="shared" si="5"/>
        <v>3</v>
      </c>
      <c r="G23" s="3">
        <f t="shared" si="6"/>
        <v>768</v>
      </c>
      <c r="I23" t="s">
        <v>24</v>
      </c>
      <c r="J23" t="s">
        <v>24</v>
      </c>
    </row>
    <row r="24" spans="1:10" x14ac:dyDescent="0.35">
      <c r="A24" t="s">
        <v>43</v>
      </c>
      <c r="B24">
        <v>32768</v>
      </c>
      <c r="C24">
        <v>36864</v>
      </c>
      <c r="D24">
        <f t="shared" si="0"/>
        <v>288</v>
      </c>
      <c r="E24" s="2">
        <f t="shared" si="4"/>
        <v>1.125</v>
      </c>
      <c r="F24" s="3">
        <f t="shared" si="5"/>
        <v>2</v>
      </c>
      <c r="G24" s="3">
        <f t="shared" si="6"/>
        <v>512</v>
      </c>
      <c r="I24" t="s">
        <v>24</v>
      </c>
      <c r="J24" t="s">
        <v>24</v>
      </c>
    </row>
    <row r="25" spans="1:10" x14ac:dyDescent="0.35">
      <c r="E25" s="2"/>
      <c r="F25" s="3"/>
      <c r="G25" s="3"/>
    </row>
    <row r="26" spans="1:10" x14ac:dyDescent="0.35">
      <c r="A26" t="s">
        <v>17</v>
      </c>
      <c r="G26" s="3">
        <f>SUM(768*Input!F20)</f>
        <v>1536</v>
      </c>
    </row>
    <row r="27" spans="1:10" x14ac:dyDescent="0.35">
      <c r="A27" t="s">
        <v>18</v>
      </c>
      <c r="G27" s="3">
        <f>SUM(ive*102)</f>
        <v>0</v>
      </c>
    </row>
    <row r="28" spans="1:10" x14ac:dyDescent="0.35">
      <c r="A28" t="s">
        <v>46</v>
      </c>
      <c r="G28" s="3">
        <f>SUM(iod/2*512)</f>
        <v>512</v>
      </c>
    </row>
    <row r="29" spans="1:10" x14ac:dyDescent="0.35">
      <c r="A29" t="s">
        <v>19</v>
      </c>
      <c r="G29" s="3">
        <f>safe</f>
        <v>512</v>
      </c>
    </row>
    <row r="30" spans="1:10" x14ac:dyDescent="0.35">
      <c r="G30" s="3"/>
    </row>
    <row r="31" spans="1:10" x14ac:dyDescent="0.35">
      <c r="G31" s="3"/>
      <c r="H31" s="1" t="s">
        <v>22</v>
      </c>
    </row>
    <row r="32" spans="1:10" x14ac:dyDescent="0.35">
      <c r="A32" s="1" t="s">
        <v>22</v>
      </c>
      <c r="B32" s="13">
        <f>SUM(B14:B31)</f>
        <v>189896</v>
      </c>
      <c r="C32" s="1">
        <f t="shared" ref="C32:J32" si="7">SUM(C14:C31)</f>
        <v>224000</v>
      </c>
      <c r="D32" s="1">
        <f t="shared" si="7"/>
        <v>1750</v>
      </c>
      <c r="E32" s="1">
        <f t="shared" si="7"/>
        <v>6.8359375</v>
      </c>
      <c r="F32" s="1">
        <f t="shared" si="7"/>
        <v>14</v>
      </c>
      <c r="G32" s="11">
        <f t="shared" si="7"/>
        <v>6144</v>
      </c>
      <c r="H32" s="29">
        <f>SUM((B32,G32))</f>
        <v>196040</v>
      </c>
      <c r="I32" s="11">
        <f t="shared" si="7"/>
        <v>8192</v>
      </c>
      <c r="J32" s="11">
        <f t="shared" si="7"/>
        <v>3360</v>
      </c>
    </row>
    <row r="33" spans="1:10" x14ac:dyDescent="0.35">
      <c r="A33" s="4" t="s">
        <v>23</v>
      </c>
      <c r="B33" s="14">
        <f>SUM(B32/1024)</f>
        <v>185.4453125</v>
      </c>
      <c r="C33" s="5"/>
      <c r="D33" s="5"/>
      <c r="E33" s="5"/>
      <c r="F33" s="5"/>
      <c r="G33" s="12">
        <f>SUM(G32/1024)</f>
        <v>6</v>
      </c>
      <c r="H33" s="16">
        <f>SUM(H32/1024)</f>
        <v>191.4453125</v>
      </c>
      <c r="I33" s="16">
        <f>SUM(I32/1024)</f>
        <v>8</v>
      </c>
      <c r="J33" s="16">
        <f>SUM(J32/1024)</f>
        <v>3.28125</v>
      </c>
    </row>
    <row r="34" spans="1:10" x14ac:dyDescent="0.35">
      <c r="A34" s="4"/>
      <c r="B34" s="5"/>
      <c r="C34" s="5"/>
      <c r="D34" s="5"/>
      <c r="E34" s="5"/>
      <c r="F34" s="5"/>
      <c r="G34" s="5"/>
      <c r="H34" s="4" t="s">
        <v>23</v>
      </c>
      <c r="I34" s="4"/>
    </row>
    <row r="35" spans="1:10" x14ac:dyDescent="0.35">
      <c r="A35" t="s">
        <v>24</v>
      </c>
      <c r="F35" s="21"/>
      <c r="G35" s="22" t="s">
        <v>74</v>
      </c>
      <c r="H35" s="21"/>
      <c r="I35" s="26">
        <f>SUM(H33,I33)</f>
        <v>199.4453125</v>
      </c>
    </row>
    <row r="36" spans="1:10" x14ac:dyDescent="0.35">
      <c r="A36" t="s">
        <v>24</v>
      </c>
      <c r="F36" s="21"/>
      <c r="G36" s="22" t="s">
        <v>57</v>
      </c>
      <c r="H36" s="21"/>
      <c r="I36" s="26">
        <f>SUM(H33,J33)</f>
        <v>194.7265625</v>
      </c>
    </row>
    <row r="37" spans="1:10" x14ac:dyDescent="0.35">
      <c r="A37" t="s">
        <v>24</v>
      </c>
      <c r="G37" s="17" t="s">
        <v>93</v>
      </c>
      <c r="I37" s="2">
        <f>SUM(H33,I33,J33)</f>
        <v>202.7265625</v>
      </c>
    </row>
    <row r="38" spans="1:10" x14ac:dyDescent="0.35">
      <c r="C38" s="20"/>
      <c r="D38" s="20"/>
      <c r="E38" s="20"/>
      <c r="F38" s="20"/>
      <c r="G38" s="25" t="s">
        <v>73</v>
      </c>
      <c r="H38" s="20"/>
      <c r="I38" s="27">
        <f>SUM(H33:J33)</f>
        <v>202.7265625</v>
      </c>
    </row>
    <row r="39" spans="1:10" x14ac:dyDescent="0.35">
      <c r="G39" s="18" t="s">
        <v>81</v>
      </c>
      <c r="I39" s="28">
        <f>SUM(I38-actgb)</f>
        <v>12.7265625</v>
      </c>
    </row>
    <row r="40" spans="1:10" x14ac:dyDescent="0.35">
      <c r="A40" s="1" t="s">
        <v>75</v>
      </c>
      <c r="E40" s="8"/>
      <c r="F40" s="8"/>
      <c r="G40" s="18" t="s">
        <v>24</v>
      </c>
      <c r="H40" s="8"/>
      <c r="I40" s="19" t="s">
        <v>24</v>
      </c>
    </row>
    <row r="41" spans="1:10" x14ac:dyDescent="0.35">
      <c r="A41" t="s">
        <v>76</v>
      </c>
    </row>
    <row r="42" spans="1:10" x14ac:dyDescent="0.35">
      <c r="A42" t="s">
        <v>92</v>
      </c>
    </row>
    <row r="44" spans="1:10" x14ac:dyDescent="0.35">
      <c r="A44" t="s">
        <v>44</v>
      </c>
    </row>
    <row r="45" spans="1:10" x14ac:dyDescent="0.35">
      <c r="A45" t="s">
        <v>24</v>
      </c>
    </row>
    <row r="46" spans="1:10" x14ac:dyDescent="0.35">
      <c r="A46" s="1" t="s">
        <v>45</v>
      </c>
    </row>
    <row r="47" spans="1:10" x14ac:dyDescent="0.35">
      <c r="A47" t="s">
        <v>47</v>
      </c>
    </row>
    <row r="48" spans="1:10" x14ac:dyDescent="0.35">
      <c r="A48" t="s">
        <v>48</v>
      </c>
    </row>
    <row r="49" spans="1:3" x14ac:dyDescent="0.35">
      <c r="A49" t="s">
        <v>49</v>
      </c>
    </row>
    <row r="50" spans="1:3" x14ac:dyDescent="0.35">
      <c r="A50" t="s">
        <v>50</v>
      </c>
    </row>
    <row r="51" spans="1:3" x14ac:dyDescent="0.35">
      <c r="A51" t="s">
        <v>51</v>
      </c>
    </row>
    <row r="53" spans="1:3" x14ac:dyDescent="0.35">
      <c r="A53" s="8" t="s">
        <v>66</v>
      </c>
    </row>
    <row r="54" spans="1:3" x14ac:dyDescent="0.35">
      <c r="A54" s="8" t="s">
        <v>67</v>
      </c>
    </row>
    <row r="55" spans="1:3" x14ac:dyDescent="0.35">
      <c r="A55" s="8" t="s">
        <v>68</v>
      </c>
    </row>
    <row r="56" spans="1:3" x14ac:dyDescent="0.35">
      <c r="A56" t="s">
        <v>69</v>
      </c>
      <c r="C56" t="s">
        <v>71</v>
      </c>
    </row>
    <row r="57" spans="1:3" x14ac:dyDescent="0.35">
      <c r="A57" t="s">
        <v>70</v>
      </c>
      <c r="C57" t="s">
        <v>72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Input</vt:lpstr>
      <vt:lpstr>Output</vt:lpstr>
      <vt:lpstr>actgb</vt:lpstr>
      <vt:lpstr>hperf</vt:lpstr>
      <vt:lpstr>hptot</vt:lpstr>
      <vt:lpstr>iod</vt:lpstr>
      <vt:lpstr>ive</vt:lpstr>
      <vt:lpstr>lmb</vt:lpstr>
      <vt:lpstr>lmbsz</vt:lpstr>
      <vt:lpstr>lpardiv</vt:lpstr>
      <vt:lpstr>memact</vt:lpstr>
      <vt:lpstr>memin</vt:lpstr>
      <vt:lpstr>Output!Print_Area</vt:lpstr>
      <vt:lpstr>safe</vt:lpstr>
      <vt:lpstr>vfc</vt:lpstr>
      <vt:lpstr>vfctot</vt:lpstr>
    </vt:vector>
  </TitlesOfParts>
  <Company>Forsythe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Forsythe</dc:creator>
  <cp:lastModifiedBy>Jaqui</cp:lastModifiedBy>
  <dcterms:created xsi:type="dcterms:W3CDTF">2010-10-17T20:49:48Z</dcterms:created>
  <dcterms:modified xsi:type="dcterms:W3CDTF">2017-10-25T20:28:51Z</dcterms:modified>
</cp:coreProperties>
</file>